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Director of Corporate Services\Budget\2025\"/>
    </mc:Choice>
  </mc:AlternateContent>
  <xr:revisionPtr revIDLastSave="0" documentId="13_ncr:1_{ADCE26AC-4A53-4C01-9245-1E66EDD81B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54 Tax Impact Calculator" sheetId="1" r:id="rId1"/>
  </sheets>
  <definedNames>
    <definedName name="_xlnm.Print_Area" localSheetId="0">'2054 Tax Impact Calculator'!$A$1:$H$62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" l="1"/>
  <c r="G40" i="1"/>
  <c r="G37" i="1"/>
  <c r="E49" i="1"/>
  <c r="E48" i="1"/>
  <c r="E38" i="1"/>
  <c r="E37" i="1"/>
  <c r="E65" i="1"/>
  <c r="E64" i="1"/>
  <c r="E66" i="1" s="1"/>
  <c r="E58" i="1" l="1"/>
  <c r="E57" i="1"/>
  <c r="H16" i="1"/>
  <c r="G16" i="1"/>
  <c r="H10" i="1"/>
  <c r="H9" i="1"/>
  <c r="G10" i="1"/>
  <c r="G9" i="1"/>
  <c r="E16" i="1"/>
  <c r="E10" i="1"/>
  <c r="E9" i="1"/>
  <c r="E11" i="1" l="1"/>
  <c r="B15" i="1"/>
  <c r="B14" i="1"/>
  <c r="C11" i="1"/>
  <c r="B11" i="1"/>
  <c r="G11" i="1"/>
  <c r="G48" i="1" l="1"/>
  <c r="G41" i="1"/>
  <c r="E50" i="1"/>
  <c r="E41" i="1"/>
  <c r="E15" i="1"/>
  <c r="H15" i="1"/>
  <c r="G15" i="1"/>
  <c r="E14" i="1"/>
  <c r="H14" i="1"/>
  <c r="G14" i="1"/>
  <c r="H11" i="1"/>
  <c r="C17" i="1"/>
  <c r="B17" i="1"/>
  <c r="G66" i="1" l="1"/>
  <c r="G43" i="1"/>
  <c r="E17" i="1"/>
  <c r="H17" i="1"/>
  <c r="G17" i="1"/>
  <c r="G68" i="1" l="1"/>
  <c r="G50" i="1"/>
  <c r="G52" i="1" s="1"/>
</calcChain>
</file>

<file path=xl/sharedStrings.xml><?xml version="1.0" encoding="utf-8"?>
<sst xmlns="http://schemas.openxmlformats.org/spreadsheetml/2006/main" count="44" uniqueCount="31">
  <si>
    <t>Residential</t>
  </si>
  <si>
    <t>(if assessment did not change)</t>
  </si>
  <si>
    <t>Municipal</t>
  </si>
  <si>
    <t>School Division</t>
  </si>
  <si>
    <t>Total</t>
  </si>
  <si>
    <t>Commericial</t>
  </si>
  <si>
    <t>Education Support</t>
  </si>
  <si>
    <t>Note:  Calculated at:</t>
  </si>
  <si>
    <t xml:space="preserve">   Residential: Assessment x 45% (portion taxable) x mill rate change per $1,000.</t>
  </si>
  <si>
    <t xml:space="preserve">   Commercial: Assessment x 65% (portion taxable) x mill rate change per $1,000.</t>
  </si>
  <si>
    <t xml:space="preserve">Tax Impact Calculator </t>
  </si>
  <si>
    <t>Impact in $ on an $250,000 property</t>
  </si>
  <si>
    <t>Impact in $ on an $500,000 property</t>
  </si>
  <si>
    <t>2024 Mill Rates</t>
  </si>
  <si>
    <t>Increase 
Decrease (-)</t>
  </si>
  <si>
    <t>2025 Mill Rates</t>
  </si>
  <si>
    <t>TO SEE YOUR TAX BILL IMPACT FOR 2025:</t>
  </si>
  <si>
    <t xml:space="preserve"> - There are no provincial property tax credits or rebates applied to commercial properties</t>
  </si>
  <si>
    <t>2025 Changes to Provincial Tax Credits for Residential Properties:</t>
  </si>
  <si>
    <t>2025 Changes to Provincial Tax Credits for Commercial Properties:</t>
  </si>
  <si>
    <t>School Tax Rebate</t>
  </si>
  <si>
    <t>Homeowners Affordability Tax Credit</t>
  </si>
  <si>
    <t>Gross Property Taxes</t>
  </si>
  <si>
    <t>Education Property Tax Credit</t>
  </si>
  <si>
    <t>Change in Property Taxes Payable:</t>
  </si>
  <si>
    <t>FOR RESIDENTIAL PROPERTIES:</t>
  </si>
  <si>
    <t>FOR COMMERCIAL PROPERTIES:</t>
  </si>
  <si>
    <t>For Properties That Qualified for the Education Property Tax Credit in 2024:</t>
  </si>
  <si>
    <r>
      <t xml:space="preserve">For Properties That </t>
    </r>
    <r>
      <rPr>
        <b/>
        <i/>
        <u/>
        <sz val="11"/>
        <color theme="1"/>
        <rFont val="Arial"/>
        <family val="2"/>
      </rPr>
      <t>DID NOT</t>
    </r>
    <r>
      <rPr>
        <b/>
        <i/>
        <sz val="11"/>
        <color theme="1"/>
        <rFont val="Arial"/>
        <family val="2"/>
      </rPr>
      <t xml:space="preserve"> Qualify for the Education Property Tax Credit in 2024:</t>
    </r>
  </si>
  <si>
    <t xml:space="preserve">- The School Tax Rebate and Education Property Tax Credit are being replaced by the Homeowners Affordability Tax Credit
- Eligible homeowners can receive a credit of up to $1,500 of the education portion of their property taxes. 
- The HATC applies only to residential properties designated as the principal residence of the property owner </t>
  </si>
  <si>
    <t>Enter your property assessment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</si>
</sst>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0_ ;[Red]\-0.00\ "/>
    <numFmt numFmtId="166" formatCode="0.000_ ;[Red]\-0.000"/>
    <numFmt numFmtId="167" formatCode="0.000"/>
    <numFmt numFmtId="168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i/>
      <sz val="11"/>
      <name val="Arial"/>
      <family val="2"/>
    </font>
    <font>
      <u/>
      <sz val="11"/>
      <color theme="1"/>
      <name val="Arial"/>
      <family val="2"/>
    </font>
    <font>
      <b/>
      <i/>
      <u/>
      <sz val="11"/>
      <name val="Arial"/>
      <family val="2"/>
    </font>
    <font>
      <b/>
      <i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4" fontId="1" fillId="0" borderId="0" xfId="0" applyNumberFormat="1" applyFont="1"/>
    <xf numFmtId="165" fontId="4" fillId="0" borderId="0" xfId="1" applyNumberFormat="1" applyFont="1"/>
    <xf numFmtId="0" fontId="5" fillId="0" borderId="0" xfId="0" applyFont="1"/>
    <xf numFmtId="0" fontId="6" fillId="0" borderId="0" xfId="3" applyFont="1" applyAlignment="1">
      <alignment horizontal="left"/>
    </xf>
    <xf numFmtId="10" fontId="1" fillId="0" borderId="0" xfId="2" applyNumberFormat="1" applyFo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quotePrefix="1" applyFont="1"/>
    <xf numFmtId="4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43" fontId="1" fillId="0" borderId="0" xfId="4" applyFont="1"/>
    <xf numFmtId="0" fontId="8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2" xfId="0" applyFont="1" applyBorder="1"/>
    <xf numFmtId="0" fontId="7" fillId="0" borderId="2" xfId="0" applyFont="1" applyBorder="1"/>
    <xf numFmtId="166" fontId="13" fillId="0" borderId="0" xfId="0" applyNumberFormat="1" applyFont="1"/>
    <xf numFmtId="165" fontId="13" fillId="0" borderId="0" xfId="0" applyNumberFormat="1" applyFont="1"/>
    <xf numFmtId="167" fontId="1" fillId="0" borderId="0" xfId="2" applyNumberFormat="1" applyFont="1" applyBorder="1"/>
    <xf numFmtId="165" fontId="1" fillId="0" borderId="0" xfId="2" applyNumberFormat="1" applyFont="1" applyBorder="1"/>
    <xf numFmtId="165" fontId="1" fillId="0" borderId="0" xfId="1" applyNumberFormat="1" applyFont="1" applyBorder="1"/>
    <xf numFmtId="165" fontId="1" fillId="0" borderId="3" xfId="1" applyNumberFormat="1" applyFont="1" applyBorder="1"/>
    <xf numFmtId="0" fontId="10" fillId="0" borderId="2" xfId="0" applyFont="1" applyBorder="1"/>
    <xf numFmtId="166" fontId="10" fillId="0" borderId="4" xfId="0" applyNumberFormat="1" applyFont="1" applyBorder="1"/>
    <xf numFmtId="165" fontId="10" fillId="0" borderId="0" xfId="0" applyNumberFormat="1" applyFont="1"/>
    <xf numFmtId="165" fontId="10" fillId="0" borderId="0" xfId="2" applyNumberFormat="1" applyFont="1" applyBorder="1"/>
    <xf numFmtId="165" fontId="10" fillId="0" borderId="4" xfId="1" applyNumberFormat="1" applyFont="1" applyBorder="1"/>
    <xf numFmtId="165" fontId="10" fillId="0" borderId="9" xfId="1" applyNumberFormat="1" applyFont="1" applyBorder="1"/>
    <xf numFmtId="0" fontId="7" fillId="0" borderId="5" xfId="0" applyFont="1" applyBorder="1"/>
    <xf numFmtId="166" fontId="7" fillId="0" borderId="7" xfId="0" applyNumberFormat="1" applyFont="1" applyBorder="1"/>
    <xf numFmtId="165" fontId="7" fillId="0" borderId="7" xfId="0" applyNumberFormat="1" applyFont="1" applyBorder="1"/>
    <xf numFmtId="165" fontId="1" fillId="0" borderId="7" xfId="0" applyNumberFormat="1" applyFont="1" applyBorder="1"/>
    <xf numFmtId="166" fontId="7" fillId="0" borderId="0" xfId="0" applyNumberFormat="1" applyFont="1"/>
    <xf numFmtId="165" fontId="7" fillId="0" borderId="0" xfId="0" applyNumberFormat="1" applyFont="1"/>
    <xf numFmtId="165" fontId="1" fillId="0" borderId="0" xfId="0" applyNumberFormat="1" applyFont="1"/>
    <xf numFmtId="165" fontId="1" fillId="0" borderId="3" xfId="0" applyNumberFormat="1" applyFont="1" applyBorder="1"/>
    <xf numFmtId="0" fontId="10" fillId="0" borderId="4" xfId="2" applyNumberFormat="1" applyFont="1" applyBorder="1"/>
    <xf numFmtId="0" fontId="9" fillId="0" borderId="0" xfId="0" applyFont="1" applyAlignment="1">
      <alignment horizontal="center"/>
    </xf>
    <xf numFmtId="0" fontId="4" fillId="0" borderId="0" xfId="0" applyFont="1"/>
    <xf numFmtId="164" fontId="4" fillId="2" borderId="0" xfId="1" applyNumberFormat="1" applyFont="1" applyFill="1" applyAlignment="1" applyProtection="1">
      <protection locked="0"/>
    </xf>
    <xf numFmtId="164" fontId="4" fillId="0" borderId="0" xfId="1" applyNumberFormat="1" applyFont="1" applyFill="1" applyAlignment="1" applyProtection="1">
      <protection locked="0"/>
    </xf>
    <xf numFmtId="0" fontId="12" fillId="0" borderId="0" xfId="0" applyFont="1"/>
    <xf numFmtId="164" fontId="4" fillId="4" borderId="0" xfId="1" applyNumberFormat="1" applyFont="1" applyFill="1" applyAlignment="1" applyProtection="1">
      <protection locked="0"/>
    </xf>
    <xf numFmtId="44" fontId="7" fillId="0" borderId="0" xfId="0" applyNumberFormat="1" applyFont="1" applyAlignment="1">
      <alignment vertical="center"/>
    </xf>
    <xf numFmtId="8" fontId="1" fillId="0" borderId="0" xfId="1" applyNumberFormat="1" applyFont="1" applyBorder="1"/>
    <xf numFmtId="8" fontId="1" fillId="0" borderId="0" xfId="1" applyNumberFormat="1" applyFont="1" applyFill="1" applyBorder="1" applyAlignment="1">
      <alignment horizontal="right"/>
    </xf>
    <xf numFmtId="44" fontId="1" fillId="0" borderId="0" xfId="1" applyFont="1" applyFill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4" fontId="1" fillId="0" borderId="0" xfId="1" applyFont="1" applyFill="1" applyBorder="1" applyAlignment="1"/>
    <xf numFmtId="8" fontId="1" fillId="0" borderId="0" xfId="1" applyNumberFormat="1" applyFont="1" applyFill="1" applyBorder="1" applyAlignment="1"/>
    <xf numFmtId="43" fontId="1" fillId="0" borderId="0" xfId="4" applyFont="1" applyFill="1" applyBorder="1" applyAlignment="1"/>
    <xf numFmtId="43" fontId="1" fillId="0" borderId="0" xfId="4" applyFont="1" applyFill="1" applyBorder="1" applyAlignment="1">
      <alignment vertical="center"/>
    </xf>
    <xf numFmtId="43" fontId="7" fillId="0" borderId="0" xfId="4" applyFont="1" applyFill="1" applyBorder="1" applyAlignment="1">
      <alignment vertical="center"/>
    </xf>
    <xf numFmtId="43" fontId="7" fillId="0" borderId="0" xfId="4" applyFont="1" applyFill="1" applyBorder="1"/>
    <xf numFmtId="43" fontId="1" fillId="0" borderId="0" xfId="4" applyFont="1" applyFill="1" applyBorder="1"/>
    <xf numFmtId="168" fontId="1" fillId="0" borderId="0" xfId="4" applyNumberFormat="1" applyFont="1" applyFill="1" applyBorder="1"/>
    <xf numFmtId="168" fontId="1" fillId="0" borderId="0" xfId="4" applyNumberFormat="1" applyFont="1" applyFill="1" applyBorder="1" applyAlignment="1">
      <alignment horizontal="right"/>
    </xf>
    <xf numFmtId="168" fontId="7" fillId="0" borderId="0" xfId="4" applyNumberFormat="1" applyFont="1" applyFill="1"/>
    <xf numFmtId="43" fontId="1" fillId="0" borderId="10" xfId="4" applyFont="1" applyFill="1" applyBorder="1" applyAlignment="1">
      <alignment horizontal="right"/>
    </xf>
    <xf numFmtId="43" fontId="7" fillId="0" borderId="10" xfId="4" applyFont="1" applyFill="1" applyBorder="1"/>
    <xf numFmtId="44" fontId="1" fillId="0" borderId="0" xfId="1" applyFont="1" applyFill="1" applyBorder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8" fontId="10" fillId="0" borderId="0" xfId="4" applyNumberFormat="1" applyFont="1" applyFill="1"/>
    <xf numFmtId="44" fontId="4" fillId="2" borderId="0" xfId="1" applyFont="1" applyFill="1" applyBorder="1"/>
    <xf numFmtId="44" fontId="4" fillId="4" borderId="0" xfId="1" applyFont="1" applyFill="1" applyBorder="1"/>
    <xf numFmtId="0" fontId="16" fillId="0" borderId="0" xfId="0" applyFont="1" applyAlignment="1">
      <alignment horizontal="left"/>
    </xf>
    <xf numFmtId="0" fontId="17" fillId="0" borderId="0" xfId="0" applyFont="1"/>
    <xf numFmtId="0" fontId="14" fillId="0" borderId="0" xfId="0" applyFont="1"/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3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3" xfId="0" quotePrefix="1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4</xdr:col>
      <xdr:colOff>1009649</xdr:colOff>
      <xdr:row>3</xdr:row>
      <xdr:rowOff>133350</xdr:rowOff>
    </xdr:to>
    <xdr:pic>
      <xdr:nvPicPr>
        <xdr:cNvPr id="3" name="Picture 2" descr="PlaP city of possibilities compress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0"/>
          <a:ext cx="1781174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zoomScaleNormal="100" workbookViewId="0">
      <selection activeCell="K30" sqref="K30"/>
    </sheetView>
  </sheetViews>
  <sheetFormatPr defaultColWidth="9.140625" defaultRowHeight="14.25" zeroHeight="1" x14ac:dyDescent="0.2"/>
  <cols>
    <col min="1" max="1" width="16.42578125" style="7" bestFit="1" customWidth="1"/>
    <col min="2" max="3" width="10.85546875" style="7" customWidth="1"/>
    <col min="4" max="4" width="2.42578125" style="7" customWidth="1"/>
    <col min="5" max="5" width="15.7109375" style="7" customWidth="1"/>
    <col min="6" max="6" width="2" style="7" customWidth="1"/>
    <col min="7" max="7" width="16" style="1" bestFit="1" customWidth="1"/>
    <col min="8" max="8" width="17.28515625" style="1" customWidth="1"/>
    <col min="9" max="9" width="9.140625" style="1" customWidth="1"/>
    <col min="10" max="10" width="14" style="1" bestFit="1" customWidth="1"/>
    <col min="11" max="11" width="35.140625" style="1" bestFit="1" customWidth="1"/>
    <col min="12" max="13" width="11.5703125" style="1" bestFit="1" customWidth="1"/>
    <col min="14" max="14" width="9.85546875" style="1" bestFit="1" customWidth="1"/>
    <col min="15" max="16383" width="9.140625" style="1"/>
    <col min="16384" max="16384" width="4.7109375" style="1" customWidth="1"/>
  </cols>
  <sheetData>
    <row r="1" spans="1:11" x14ac:dyDescent="0.2">
      <c r="A1" s="1"/>
      <c r="B1" s="1"/>
      <c r="C1" s="1"/>
      <c r="D1" s="1"/>
      <c r="E1" s="1"/>
      <c r="F1" s="1"/>
    </row>
    <row r="2" spans="1:11" x14ac:dyDescent="0.2">
      <c r="A2" s="1"/>
      <c r="B2" s="1"/>
      <c r="C2" s="1"/>
      <c r="D2" s="1"/>
      <c r="E2" s="1"/>
      <c r="F2" s="1"/>
    </row>
    <row r="3" spans="1:11" x14ac:dyDescent="0.2">
      <c r="A3" s="1"/>
      <c r="B3" s="1"/>
      <c r="C3" s="1"/>
      <c r="D3" s="1"/>
      <c r="E3" s="1"/>
      <c r="F3" s="1"/>
    </row>
    <row r="4" spans="1:11" x14ac:dyDescent="0.2">
      <c r="A4" s="1"/>
      <c r="B4" s="1"/>
      <c r="C4" s="1"/>
      <c r="D4" s="1"/>
      <c r="E4" s="1"/>
      <c r="F4" s="1"/>
    </row>
    <row r="5" spans="1:11" ht="15" x14ac:dyDescent="0.25">
      <c r="A5" s="81" t="s">
        <v>10</v>
      </c>
      <c r="B5" s="81"/>
      <c r="C5" s="81"/>
      <c r="D5" s="81"/>
      <c r="E5" s="81"/>
      <c r="F5" s="81"/>
      <c r="G5" s="81"/>
      <c r="H5" s="81"/>
    </row>
    <row r="6" spans="1:11" x14ac:dyDescent="0.2">
      <c r="A6" s="2"/>
      <c r="B6" s="18"/>
      <c r="C6" s="18"/>
      <c r="D6" s="18"/>
      <c r="E6" s="1"/>
      <c r="F6" s="1"/>
    </row>
    <row r="7" spans="1:11" ht="42.75" x14ac:dyDescent="0.25">
      <c r="A7" s="19">
        <v>2025</v>
      </c>
      <c r="B7" s="20" t="s">
        <v>15</v>
      </c>
      <c r="C7" s="20" t="s">
        <v>13</v>
      </c>
      <c r="D7" s="21"/>
      <c r="E7" s="20" t="s">
        <v>14</v>
      </c>
      <c r="F7" s="20"/>
      <c r="G7" s="22" t="s">
        <v>11</v>
      </c>
      <c r="H7" s="22" t="s">
        <v>12</v>
      </c>
    </row>
    <row r="8" spans="1:11" ht="15" x14ac:dyDescent="0.25">
      <c r="A8" s="23" t="s">
        <v>0</v>
      </c>
      <c r="B8" s="3"/>
      <c r="C8" s="3"/>
      <c r="D8" s="3"/>
      <c r="E8" s="1"/>
      <c r="F8" s="1"/>
      <c r="G8" s="84" t="s">
        <v>1</v>
      </c>
      <c r="H8" s="85"/>
    </row>
    <row r="9" spans="1:11" x14ac:dyDescent="0.2">
      <c r="A9" s="24" t="s">
        <v>2</v>
      </c>
      <c r="B9" s="25">
        <v>19.867999999999999</v>
      </c>
      <c r="C9" s="25">
        <v>20.995000000000001</v>
      </c>
      <c r="D9" s="26"/>
      <c r="E9" s="27">
        <f>+B9-C9</f>
        <v>-1.1270000000000024</v>
      </c>
      <c r="F9" s="28"/>
      <c r="G9" s="29">
        <f>250*0.45*($B9-$C9)</f>
        <v>-126.78750000000028</v>
      </c>
      <c r="H9" s="30">
        <f>500*0.45*($B9-$C9)</f>
        <v>-253.57500000000056</v>
      </c>
    </row>
    <row r="10" spans="1:11" x14ac:dyDescent="0.2">
      <c r="A10" s="24" t="s">
        <v>3</v>
      </c>
      <c r="B10" s="25">
        <v>12.962</v>
      </c>
      <c r="C10" s="25">
        <v>12.377000000000001</v>
      </c>
      <c r="D10" s="26"/>
      <c r="E10" s="27">
        <f>+B10-C10</f>
        <v>0.58499999999999908</v>
      </c>
      <c r="F10" s="28"/>
      <c r="G10" s="29">
        <f>250*0.45*($B10-$C10)</f>
        <v>65.812499999999901</v>
      </c>
      <c r="H10" s="30">
        <f>500*0.45*($B10-$C10)</f>
        <v>131.6249999999998</v>
      </c>
    </row>
    <row r="11" spans="1:11" ht="15.75" thickBot="1" x14ac:dyDescent="0.3">
      <c r="A11" s="31" t="s">
        <v>4</v>
      </c>
      <c r="B11" s="32">
        <f>SUM(B9:B10)</f>
        <v>32.83</v>
      </c>
      <c r="C11" s="32">
        <f>SUM(C9:C10)</f>
        <v>33.372</v>
      </c>
      <c r="D11" s="33"/>
      <c r="E11" s="32">
        <f>SUM(E9:E10)</f>
        <v>-0.54200000000000337</v>
      </c>
      <c r="F11" s="34"/>
      <c r="G11" s="35">
        <f>SUM(G9:G10)</f>
        <v>-60.975000000000378</v>
      </c>
      <c r="H11" s="36">
        <f>SUM(H9:H10)</f>
        <v>-121.95000000000076</v>
      </c>
    </row>
    <row r="12" spans="1:11" ht="15" thickTop="1" x14ac:dyDescent="0.2">
      <c r="A12" s="37"/>
      <c r="B12" s="38"/>
      <c r="C12" s="38"/>
      <c r="D12" s="39"/>
      <c r="E12" s="40"/>
      <c r="F12" s="40"/>
      <c r="G12" s="86"/>
      <c r="H12" s="87"/>
    </row>
    <row r="13" spans="1:11" ht="15" x14ac:dyDescent="0.25">
      <c r="A13" s="23" t="s">
        <v>5</v>
      </c>
      <c r="B13" s="41"/>
      <c r="C13" s="41"/>
      <c r="D13" s="42"/>
      <c r="E13" s="43"/>
      <c r="F13" s="43"/>
      <c r="G13" s="43"/>
      <c r="H13" s="44"/>
    </row>
    <row r="14" spans="1:11" x14ac:dyDescent="0.2">
      <c r="A14" s="24" t="s">
        <v>2</v>
      </c>
      <c r="B14" s="41">
        <f>+B9</f>
        <v>19.867999999999999</v>
      </c>
      <c r="C14" s="41">
        <v>20.995000000000001</v>
      </c>
      <c r="D14" s="42"/>
      <c r="E14" s="27">
        <f t="shared" ref="E14:E16" si="0">+B14-C14</f>
        <v>-1.1270000000000024</v>
      </c>
      <c r="F14" s="28"/>
      <c r="G14" s="29">
        <f>250*0.65*($B14-$C14)</f>
        <v>-183.13750000000039</v>
      </c>
      <c r="H14" s="30">
        <f>500*0.65*($B14-$C14)</f>
        <v>-366.27500000000077</v>
      </c>
    </row>
    <row r="15" spans="1:11" x14ac:dyDescent="0.2">
      <c r="A15" s="24" t="s">
        <v>3</v>
      </c>
      <c r="B15" s="41">
        <f>+B10</f>
        <v>12.962</v>
      </c>
      <c r="C15" s="41">
        <v>12.377000000000001</v>
      </c>
      <c r="D15" s="42"/>
      <c r="E15" s="27">
        <f t="shared" si="0"/>
        <v>0.58499999999999908</v>
      </c>
      <c r="F15" s="28"/>
      <c r="G15" s="29">
        <f>250*0.65*($B15-$C15)</f>
        <v>95.062499999999844</v>
      </c>
      <c r="H15" s="30">
        <f>500*0.65*($B15-$C15)</f>
        <v>190.12499999999969</v>
      </c>
    </row>
    <row r="16" spans="1:11" x14ac:dyDescent="0.2">
      <c r="A16" s="24" t="s">
        <v>6</v>
      </c>
      <c r="B16" s="25">
        <v>7.117</v>
      </c>
      <c r="C16" s="25">
        <v>8.1280000000000001</v>
      </c>
      <c r="D16" s="42"/>
      <c r="E16" s="27">
        <f t="shared" si="0"/>
        <v>-1.0110000000000001</v>
      </c>
      <c r="F16" s="28"/>
      <c r="G16" s="29">
        <f>250*0.65*($B16-$C16)</f>
        <v>-164.28750000000002</v>
      </c>
      <c r="H16" s="30">
        <f>500*0.65*($B16-$C16)</f>
        <v>-328.57500000000005</v>
      </c>
      <c r="K16" s="9"/>
    </row>
    <row r="17" spans="1:10" ht="15.75" thickBot="1" x14ac:dyDescent="0.3">
      <c r="A17" s="31" t="s">
        <v>4</v>
      </c>
      <c r="B17" s="32">
        <f>SUM(B14:B16)</f>
        <v>39.946999999999996</v>
      </c>
      <c r="C17" s="32">
        <f>SUM(C14:C16)</f>
        <v>41.5</v>
      </c>
      <c r="D17" s="33"/>
      <c r="E17" s="45">
        <f>SUM(E14:E16)</f>
        <v>-1.5530000000000035</v>
      </c>
      <c r="F17" s="34"/>
      <c r="G17" s="35">
        <f>SUM(G14:G16)</f>
        <v>-252.36250000000058</v>
      </c>
      <c r="H17" s="36">
        <f>SUM(H14:H16)</f>
        <v>-504.72500000000116</v>
      </c>
    </row>
    <row r="18" spans="1:10" ht="15" thickTop="1" x14ac:dyDescent="0.2">
      <c r="A18" s="10"/>
      <c r="B18" s="11"/>
      <c r="C18" s="11"/>
      <c r="D18" s="11"/>
      <c r="E18" s="11"/>
      <c r="F18" s="11"/>
      <c r="G18" s="11"/>
      <c r="H18" s="12"/>
    </row>
    <row r="19" spans="1:10" x14ac:dyDescent="0.2">
      <c r="A19" s="82" t="s">
        <v>7</v>
      </c>
      <c r="B19" s="82"/>
      <c r="C19" s="4"/>
      <c r="D19" s="4"/>
      <c r="E19" s="4"/>
      <c r="F19" s="4"/>
      <c r="G19" s="4"/>
      <c r="H19" s="4"/>
    </row>
    <row r="20" spans="1:10" x14ac:dyDescent="0.2">
      <c r="A20" s="82" t="s">
        <v>8</v>
      </c>
      <c r="B20" s="82"/>
      <c r="C20" s="82"/>
      <c r="D20" s="82"/>
      <c r="E20" s="82"/>
      <c r="F20" s="82"/>
      <c r="G20" s="82"/>
      <c r="H20" s="82"/>
    </row>
    <row r="21" spans="1:10" x14ac:dyDescent="0.2">
      <c r="A21" s="83" t="s">
        <v>9</v>
      </c>
      <c r="B21" s="82"/>
      <c r="C21" s="82"/>
      <c r="D21" s="82"/>
      <c r="E21" s="82"/>
      <c r="F21" s="82"/>
      <c r="G21" s="82"/>
      <c r="H21" s="82"/>
    </row>
    <row r="22" spans="1:10" x14ac:dyDescent="0.2">
      <c r="A22" s="1"/>
      <c r="B22" s="1"/>
      <c r="C22" s="1"/>
      <c r="D22" s="1"/>
      <c r="E22" s="1"/>
      <c r="F22" s="1"/>
    </row>
    <row r="23" spans="1:10" ht="15" x14ac:dyDescent="0.25">
      <c r="A23" s="81" t="s">
        <v>16</v>
      </c>
      <c r="B23" s="81"/>
      <c r="C23" s="81"/>
      <c r="D23" s="81"/>
      <c r="E23" s="81"/>
      <c r="F23" s="81"/>
      <c r="G23" s="81"/>
      <c r="H23" s="81"/>
    </row>
    <row r="24" spans="1:10" ht="15" x14ac:dyDescent="0.25">
      <c r="A24" s="46"/>
      <c r="B24" s="46"/>
      <c r="C24" s="46"/>
      <c r="D24" s="46"/>
      <c r="E24" s="46"/>
      <c r="F24" s="46"/>
      <c r="G24" s="46"/>
      <c r="H24" s="46"/>
    </row>
    <row r="25" spans="1:10" ht="15" x14ac:dyDescent="0.25">
      <c r="A25" s="76" t="s">
        <v>25</v>
      </c>
      <c r="B25" s="46"/>
      <c r="C25" s="46"/>
      <c r="D25" s="46"/>
      <c r="E25" s="46"/>
      <c r="F25" s="46"/>
      <c r="G25" s="46"/>
      <c r="H25" s="46"/>
    </row>
    <row r="26" spans="1:10" ht="15" x14ac:dyDescent="0.25">
      <c r="A26" s="71"/>
      <c r="B26" s="46"/>
      <c r="C26" s="46"/>
      <c r="D26" s="46"/>
      <c r="E26" s="46"/>
      <c r="F26" s="46"/>
      <c r="G26" s="46"/>
      <c r="H26" s="46"/>
    </row>
    <row r="27" spans="1:10" ht="15" x14ac:dyDescent="0.25">
      <c r="A27" s="78" t="s">
        <v>30</v>
      </c>
      <c r="B27" s="78"/>
      <c r="C27" s="78"/>
      <c r="D27" s="78"/>
      <c r="E27" s="3">
        <v>2024</v>
      </c>
      <c r="F27" s="3"/>
      <c r="G27" s="48"/>
      <c r="H27" s="78"/>
      <c r="J27" s="5"/>
    </row>
    <row r="28" spans="1:10" ht="15" x14ac:dyDescent="0.25">
      <c r="A28" s="1"/>
      <c r="B28" s="1"/>
      <c r="C28" s="1"/>
      <c r="D28" s="1"/>
      <c r="E28" s="1">
        <v>2025</v>
      </c>
      <c r="F28" s="1"/>
      <c r="G28" s="48"/>
      <c r="J28" s="5"/>
    </row>
    <row r="29" spans="1:10" ht="15" x14ac:dyDescent="0.25">
      <c r="A29" s="1"/>
      <c r="B29" s="1"/>
      <c r="C29" s="1"/>
      <c r="D29" s="1"/>
      <c r="E29" s="3"/>
      <c r="F29" s="3"/>
      <c r="G29" s="49"/>
    </row>
    <row r="30" spans="1:10" ht="15" x14ac:dyDescent="0.25">
      <c r="A30" s="47" t="s">
        <v>18</v>
      </c>
      <c r="B30" s="46"/>
      <c r="C30" s="46"/>
      <c r="D30" s="46"/>
      <c r="E30" s="46"/>
      <c r="F30" s="46"/>
      <c r="G30" s="46"/>
      <c r="H30" s="46"/>
    </row>
    <row r="31" spans="1:10" ht="45" customHeight="1" x14ac:dyDescent="0.25">
      <c r="A31" s="79" t="s">
        <v>29</v>
      </c>
      <c r="B31" s="80"/>
      <c r="C31" s="80"/>
      <c r="D31" s="80"/>
      <c r="E31" s="80"/>
      <c r="F31" s="80"/>
      <c r="G31" s="80"/>
      <c r="H31" s="80"/>
      <c r="I31" s="6"/>
    </row>
    <row r="32" spans="1:10" ht="45" customHeight="1" x14ac:dyDescent="0.2">
      <c r="A32" s="80"/>
      <c r="B32" s="80"/>
      <c r="C32" s="80"/>
      <c r="D32" s="80"/>
      <c r="E32" s="80"/>
      <c r="F32" s="80"/>
      <c r="G32" s="80"/>
      <c r="H32" s="80"/>
    </row>
    <row r="33" spans="1:13" ht="15" x14ac:dyDescent="0.25">
      <c r="A33" s="1"/>
      <c r="B33" s="1"/>
      <c r="C33" s="1"/>
      <c r="D33" s="1"/>
      <c r="E33" s="3"/>
      <c r="F33" s="3"/>
      <c r="G33" s="49"/>
    </row>
    <row r="34" spans="1:13" ht="15" x14ac:dyDescent="0.25">
      <c r="A34" s="17" t="s">
        <v>27</v>
      </c>
      <c r="B34" s="1"/>
      <c r="C34" s="1"/>
      <c r="D34" s="1"/>
      <c r="E34" s="3"/>
      <c r="F34" s="3"/>
      <c r="G34" s="49"/>
    </row>
    <row r="35" spans="1:13" ht="15" x14ac:dyDescent="0.25">
      <c r="A35" s="17"/>
      <c r="B35" s="1"/>
      <c r="C35" s="1"/>
      <c r="D35" s="1"/>
      <c r="E35" s="3"/>
      <c r="F35" s="3"/>
      <c r="G35" s="49"/>
    </row>
    <row r="36" spans="1:13" ht="15.75" customHeight="1" x14ac:dyDescent="0.2">
      <c r="A36" s="1"/>
      <c r="B36" s="1"/>
      <c r="C36" s="1"/>
      <c r="D36" s="1"/>
      <c r="E36" s="56">
        <v>2024</v>
      </c>
      <c r="F36" s="56"/>
      <c r="G36" s="57">
        <v>2025</v>
      </c>
      <c r="K36" s="50"/>
    </row>
    <row r="37" spans="1:13" ht="15.75" customHeight="1" x14ac:dyDescent="0.2">
      <c r="A37" s="1" t="s">
        <v>22</v>
      </c>
      <c r="B37" s="1"/>
      <c r="C37" s="1"/>
      <c r="D37" s="1"/>
      <c r="E37" s="60">
        <f>ROUND(ROUND($G$27*0.45,-1)*$C$11/1000,2)</f>
        <v>0</v>
      </c>
      <c r="F37" s="61"/>
      <c r="G37" s="60">
        <f>ROUND(ROUND($G$28*0.45,-1)*$B$11/1000,2)</f>
        <v>0</v>
      </c>
      <c r="J37" s="16"/>
    </row>
    <row r="38" spans="1:13" x14ac:dyDescent="0.2">
      <c r="A38" s="1" t="s">
        <v>20</v>
      </c>
      <c r="B38" s="1"/>
      <c r="C38" s="18"/>
      <c r="D38" s="58"/>
      <c r="E38" s="60">
        <f>ROUND(ROUND($G$27*0.45,-1)*$C$10/1000,2)*-0.5</f>
        <v>0</v>
      </c>
      <c r="F38" s="62"/>
      <c r="G38" s="62">
        <v>0</v>
      </c>
      <c r="H38" s="5"/>
      <c r="J38" s="16"/>
      <c r="K38" s="14"/>
      <c r="L38" s="16"/>
      <c r="M38" s="16"/>
    </row>
    <row r="39" spans="1:13" x14ac:dyDescent="0.2">
      <c r="A39" s="1" t="s">
        <v>23</v>
      </c>
      <c r="B39" s="1"/>
      <c r="C39" s="18"/>
      <c r="D39" s="58"/>
      <c r="E39" s="60">
        <v>-350</v>
      </c>
      <c r="F39" s="62"/>
      <c r="G39" s="62">
        <v>0</v>
      </c>
      <c r="H39" s="52"/>
      <c r="J39" s="16"/>
      <c r="K39" s="14"/>
      <c r="L39" s="16"/>
      <c r="M39" s="16"/>
    </row>
    <row r="40" spans="1:13" ht="15" x14ac:dyDescent="0.25">
      <c r="A40" s="1" t="s">
        <v>21</v>
      </c>
      <c r="B40" s="1"/>
      <c r="C40" s="42"/>
      <c r="D40" s="59"/>
      <c r="E40" s="60">
        <v>0</v>
      </c>
      <c r="F40" s="63"/>
      <c r="G40" s="64">
        <f>IF((ROUND(ROUND($G$28*0.45,-1)*$B$10,2)/1000&lt;1500),-(ROUND(ROUND($G$28*0.45,-1)*$B$10,2)/1000),-1500)</f>
        <v>0</v>
      </c>
      <c r="H40" s="53"/>
      <c r="I40" s="6"/>
      <c r="J40" s="16"/>
      <c r="K40" s="15"/>
      <c r="L40" s="16"/>
      <c r="M40" s="16"/>
    </row>
    <row r="41" spans="1:13" ht="15" x14ac:dyDescent="0.25">
      <c r="A41" s="1" t="s">
        <v>4</v>
      </c>
      <c r="B41" s="1"/>
      <c r="C41" s="42"/>
      <c r="D41" s="54"/>
      <c r="E41" s="68">
        <f>SUM(E37:E40)</f>
        <v>-350</v>
      </c>
      <c r="F41" s="69"/>
      <c r="G41" s="68">
        <f>SUM(G37:G40)</f>
        <v>0</v>
      </c>
      <c r="H41" s="53"/>
      <c r="I41" s="6"/>
      <c r="J41" s="16"/>
      <c r="K41" s="15"/>
      <c r="L41" s="16"/>
      <c r="M41" s="16"/>
    </row>
    <row r="42" spans="1:13" ht="15" x14ac:dyDescent="0.25">
      <c r="A42" s="1"/>
      <c r="B42" s="1"/>
      <c r="C42" s="42"/>
      <c r="D42" s="54"/>
      <c r="E42" s="66"/>
      <c r="F42" s="67"/>
      <c r="G42" s="65"/>
      <c r="H42" s="53"/>
      <c r="I42" s="6"/>
      <c r="K42" s="15"/>
      <c r="L42" s="16"/>
      <c r="M42" s="16"/>
    </row>
    <row r="43" spans="1:13" ht="15" x14ac:dyDescent="0.25">
      <c r="A43" s="1"/>
      <c r="B43" s="1"/>
      <c r="C43" s="42"/>
      <c r="D43" s="54"/>
      <c r="E43" s="72" t="s">
        <v>24</v>
      </c>
      <c r="F43" s="73"/>
      <c r="G43" s="74">
        <f>G41-E41</f>
        <v>350</v>
      </c>
      <c r="H43" s="53"/>
      <c r="I43" s="6"/>
      <c r="K43" s="15"/>
      <c r="L43" s="16"/>
      <c r="M43" s="16"/>
    </row>
    <row r="44" spans="1:13" x14ac:dyDescent="0.2">
      <c r="A44" s="13"/>
      <c r="B44" s="1"/>
      <c r="C44" s="18"/>
      <c r="D44" s="55"/>
      <c r="E44" s="18"/>
      <c r="F44" s="1"/>
      <c r="G44" s="18"/>
    </row>
    <row r="45" spans="1:13" ht="15" x14ac:dyDescent="0.25">
      <c r="A45" s="17" t="s">
        <v>28</v>
      </c>
      <c r="B45" s="1"/>
      <c r="C45" s="1"/>
      <c r="D45" s="1"/>
      <c r="E45" s="3"/>
      <c r="F45" s="3"/>
      <c r="G45" s="49"/>
    </row>
    <row r="46" spans="1:13" ht="15" x14ac:dyDescent="0.25">
      <c r="A46" s="17"/>
      <c r="B46" s="1"/>
      <c r="C46" s="1"/>
      <c r="D46" s="1"/>
      <c r="E46" s="3"/>
      <c r="F46" s="3"/>
      <c r="G46" s="49"/>
    </row>
    <row r="47" spans="1:13" ht="15.75" customHeight="1" x14ac:dyDescent="0.2">
      <c r="A47" s="1"/>
      <c r="B47" s="1"/>
      <c r="C47" s="1"/>
      <c r="D47" s="1"/>
      <c r="E47" s="56">
        <v>2024</v>
      </c>
      <c r="F47" s="56"/>
      <c r="G47" s="57">
        <v>2025</v>
      </c>
      <c r="K47" s="50"/>
    </row>
    <row r="48" spans="1:13" ht="15.75" customHeight="1" x14ac:dyDescent="0.2">
      <c r="A48" s="1" t="s">
        <v>22</v>
      </c>
      <c r="B48" s="1"/>
      <c r="C48" s="1"/>
      <c r="D48" s="1"/>
      <c r="E48" s="60">
        <f>ROUND(ROUND($G$27*0.45,-1)*$C$11/1000,2)</f>
        <v>0</v>
      </c>
      <c r="F48" s="61"/>
      <c r="G48" s="60">
        <f>$G$28*0.45*$B$11/1000</f>
        <v>0</v>
      </c>
    </row>
    <row r="49" spans="1:13" x14ac:dyDescent="0.2">
      <c r="A49" s="1" t="s">
        <v>20</v>
      </c>
      <c r="B49" s="1"/>
      <c r="C49" s="18"/>
      <c r="D49" s="58"/>
      <c r="E49" s="60">
        <f>ROUND(ROUND($G$27*0.45,-1)*$C$10/1000,2)*-0.5</f>
        <v>0</v>
      </c>
      <c r="F49" s="62"/>
      <c r="G49" s="62">
        <v>0</v>
      </c>
      <c r="H49" s="5"/>
      <c r="J49" s="5"/>
      <c r="K49" s="14"/>
      <c r="L49" s="16"/>
      <c r="M49" s="16"/>
    </row>
    <row r="50" spans="1:13" ht="15" x14ac:dyDescent="0.25">
      <c r="A50" s="1" t="s">
        <v>4</v>
      </c>
      <c r="B50" s="1"/>
      <c r="C50" s="42"/>
      <c r="D50" s="54"/>
      <c r="E50" s="68">
        <f>SUM(E48:E49)</f>
        <v>0</v>
      </c>
      <c r="F50" s="69"/>
      <c r="G50" s="68">
        <f>SUM(G48:G49)</f>
        <v>0</v>
      </c>
      <c r="H50" s="53"/>
      <c r="I50" s="6"/>
      <c r="K50" s="15"/>
      <c r="L50" s="16"/>
      <c r="M50" s="16"/>
    </row>
    <row r="51" spans="1:13" ht="15" x14ac:dyDescent="0.25">
      <c r="A51" s="1"/>
      <c r="B51" s="1"/>
      <c r="C51" s="42"/>
      <c r="D51" s="54"/>
      <c r="E51" s="66"/>
      <c r="F51" s="67"/>
      <c r="G51" s="65"/>
      <c r="H51" s="53"/>
      <c r="I51" s="6"/>
      <c r="K51" s="15"/>
      <c r="L51" s="16"/>
      <c r="M51" s="16"/>
    </row>
    <row r="52" spans="1:13" ht="15" x14ac:dyDescent="0.25">
      <c r="A52" s="1"/>
      <c r="B52" s="1"/>
      <c r="C52" s="42"/>
      <c r="D52" s="54"/>
      <c r="E52" s="72" t="s">
        <v>24</v>
      </c>
      <c r="F52" s="73"/>
      <c r="G52" s="74">
        <f>G50-E50</f>
        <v>0</v>
      </c>
      <c r="H52" s="53"/>
      <c r="I52" s="6"/>
      <c r="K52" s="15"/>
      <c r="L52" s="16"/>
      <c r="M52" s="16"/>
    </row>
    <row r="53" spans="1:13" ht="15" x14ac:dyDescent="0.25">
      <c r="A53" s="1"/>
      <c r="B53" s="1"/>
      <c r="C53" s="42"/>
      <c r="D53" s="54"/>
      <c r="E53" s="3"/>
      <c r="F53" s="67"/>
      <c r="G53" s="70"/>
      <c r="H53" s="53"/>
      <c r="I53" s="6"/>
      <c r="K53" s="15"/>
      <c r="L53" s="16"/>
      <c r="M53" s="16"/>
    </row>
    <row r="54" spans="1:13" ht="15" x14ac:dyDescent="0.25">
      <c r="A54" s="1"/>
      <c r="B54" s="1"/>
      <c r="C54" s="42"/>
      <c r="D54" s="54"/>
      <c r="E54" s="3"/>
      <c r="F54" s="67"/>
      <c r="G54" s="70"/>
      <c r="H54" s="53"/>
      <c r="I54" s="6"/>
      <c r="K54" s="15"/>
      <c r="L54" s="16"/>
      <c r="M54" s="16"/>
    </row>
    <row r="55" spans="1:13" ht="15" x14ac:dyDescent="0.25">
      <c r="A55" s="77" t="s">
        <v>26</v>
      </c>
      <c r="B55" s="1"/>
      <c r="C55" s="42"/>
      <c r="D55" s="54"/>
      <c r="E55" s="3"/>
      <c r="F55" s="67"/>
      <c r="G55" s="70"/>
      <c r="H55" s="53"/>
      <c r="I55" s="6"/>
      <c r="K55" s="15"/>
      <c r="L55" s="16"/>
      <c r="M55" s="16"/>
    </row>
    <row r="56" spans="1:13" ht="15" x14ac:dyDescent="0.25">
      <c r="A56" s="1"/>
      <c r="B56" s="1"/>
      <c r="C56" s="42"/>
      <c r="D56" s="54"/>
      <c r="E56" s="66"/>
      <c r="F56" s="67"/>
      <c r="G56" s="65"/>
      <c r="H56" s="53"/>
      <c r="I56" s="6"/>
      <c r="K56" s="15"/>
      <c r="L56" s="16"/>
      <c r="M56" s="16"/>
    </row>
    <row r="57" spans="1:13" ht="15" x14ac:dyDescent="0.25">
      <c r="A57" s="78" t="s">
        <v>30</v>
      </c>
      <c r="B57" s="78"/>
      <c r="C57" s="78"/>
      <c r="D57" s="78"/>
      <c r="E57" s="1">
        <f>E27</f>
        <v>2024</v>
      </c>
      <c r="F57" s="1"/>
      <c r="G57" s="51"/>
      <c r="H57" s="78"/>
    </row>
    <row r="58" spans="1:13" ht="15" x14ac:dyDescent="0.25">
      <c r="A58" s="1"/>
      <c r="B58" s="1"/>
      <c r="C58" s="1"/>
      <c r="D58" s="1"/>
      <c r="E58" s="1">
        <f>E28</f>
        <v>2025</v>
      </c>
      <c r="F58" s="1"/>
      <c r="G58" s="51"/>
    </row>
    <row r="59" spans="1:13" ht="15" x14ac:dyDescent="0.25">
      <c r="A59" s="1"/>
      <c r="B59" s="1"/>
      <c r="C59" s="42"/>
      <c r="D59" s="54"/>
      <c r="E59" s="3"/>
      <c r="F59" s="67"/>
      <c r="G59" s="70"/>
      <c r="H59" s="53"/>
      <c r="I59" s="6"/>
      <c r="M59" s="16"/>
    </row>
    <row r="60" spans="1:13" ht="15" x14ac:dyDescent="0.25">
      <c r="A60" s="47" t="s">
        <v>19</v>
      </c>
      <c r="B60" s="1"/>
      <c r="C60" s="1"/>
      <c r="D60" s="1"/>
      <c r="E60" s="1"/>
      <c r="F60" s="1"/>
    </row>
    <row r="61" spans="1:13" x14ac:dyDescent="0.2">
      <c r="A61" s="13" t="s">
        <v>17</v>
      </c>
      <c r="K61" s="16"/>
      <c r="L61" s="16"/>
    </row>
    <row r="62" spans="1:13" ht="15" x14ac:dyDescent="0.25">
      <c r="A62" s="1"/>
      <c r="B62" s="1"/>
      <c r="C62" s="1"/>
      <c r="D62" s="1"/>
      <c r="E62" s="3"/>
      <c r="F62" s="3"/>
      <c r="G62" s="49"/>
      <c r="K62" s="50"/>
    </row>
    <row r="63" spans="1:13" ht="15.75" customHeight="1" x14ac:dyDescent="0.2">
      <c r="A63" s="1"/>
      <c r="B63" s="1"/>
      <c r="C63" s="1"/>
      <c r="D63" s="1"/>
      <c r="E63" s="56">
        <v>2024</v>
      </c>
      <c r="F63" s="56"/>
      <c r="G63" s="57">
        <v>2025</v>
      </c>
      <c r="K63" s="50"/>
    </row>
    <row r="64" spans="1:13" ht="15.75" customHeight="1" x14ac:dyDescent="0.2">
      <c r="A64" s="1" t="s">
        <v>22</v>
      </c>
      <c r="B64" s="1"/>
      <c r="C64" s="1"/>
      <c r="D64" s="1"/>
      <c r="E64" s="60">
        <f>ROUND(ROUND($G$57*0.65,-1)*$C$17/1000,2)</f>
        <v>0</v>
      </c>
      <c r="F64" s="61"/>
      <c r="G64" s="60">
        <f>ROUND(ROUND($G$58*0.65,-1)*$B$17/1000,2)</f>
        <v>0</v>
      </c>
    </row>
    <row r="65" spans="1:13" x14ac:dyDescent="0.2">
      <c r="A65" s="1" t="s">
        <v>20</v>
      </c>
      <c r="B65" s="1"/>
      <c r="C65" s="18"/>
      <c r="D65" s="58"/>
      <c r="E65" s="60">
        <f>ROUND(ROUND($G$57*0.65,-1)*SUM($C$15:$C$16)/1000,2)*-0.1</f>
        <v>0</v>
      </c>
      <c r="F65" s="62"/>
      <c r="G65" s="62">
        <v>0</v>
      </c>
      <c r="H65" s="5"/>
      <c r="J65" s="5"/>
      <c r="K65" s="14"/>
      <c r="L65" s="16"/>
      <c r="M65" s="16"/>
    </row>
    <row r="66" spans="1:13" ht="15" x14ac:dyDescent="0.25">
      <c r="A66" s="1" t="s">
        <v>4</v>
      </c>
      <c r="B66" s="1"/>
      <c r="C66" s="42"/>
      <c r="D66" s="54"/>
      <c r="E66" s="68">
        <f>SUM(E64:E65)</f>
        <v>0</v>
      </c>
      <c r="F66" s="69"/>
      <c r="G66" s="68">
        <f>SUM(G64:G65)</f>
        <v>0</v>
      </c>
      <c r="H66" s="53"/>
      <c r="I66" s="6"/>
      <c r="K66" s="15"/>
      <c r="L66" s="16"/>
      <c r="M66" s="16"/>
    </row>
    <row r="67" spans="1:13" ht="15" x14ac:dyDescent="0.25">
      <c r="A67" s="1"/>
      <c r="B67" s="1"/>
      <c r="C67" s="42"/>
      <c r="D67" s="54"/>
      <c r="E67" s="66"/>
      <c r="F67" s="67"/>
      <c r="G67" s="65"/>
      <c r="H67" s="53"/>
      <c r="I67" s="6"/>
      <c r="K67" s="15"/>
      <c r="L67" s="16"/>
      <c r="M67" s="16"/>
    </row>
    <row r="68" spans="1:13" ht="15" x14ac:dyDescent="0.25">
      <c r="A68" s="1"/>
      <c r="B68" s="1"/>
      <c r="C68" s="42"/>
      <c r="D68" s="54"/>
      <c r="E68" s="72" t="s">
        <v>24</v>
      </c>
      <c r="F68" s="73"/>
      <c r="G68" s="75">
        <f>G66-E66</f>
        <v>0</v>
      </c>
      <c r="H68" s="53"/>
      <c r="I68" s="6"/>
      <c r="K68" s="15"/>
      <c r="L68" s="16"/>
      <c r="M68" s="16"/>
    </row>
    <row r="69" spans="1:13" x14ac:dyDescent="0.2">
      <c r="A69" s="1"/>
      <c r="B69" s="18"/>
      <c r="C69" s="1"/>
      <c r="D69" s="1"/>
      <c r="E69" s="1"/>
      <c r="F69" s="1"/>
    </row>
    <row r="70" spans="1:13" x14ac:dyDescent="0.2"/>
    <row r="71" spans="1:13" x14ac:dyDescent="0.2"/>
    <row r="72" spans="1:13" x14ac:dyDescent="0.2">
      <c r="A72" s="8"/>
    </row>
    <row r="73" spans="1:13" x14ac:dyDescent="0.2"/>
    <row r="74" spans="1:13" x14ac:dyDescent="0.2"/>
    <row r="75" spans="1:13" x14ac:dyDescent="0.2"/>
    <row r="76" spans="1:13" x14ac:dyDescent="0.2"/>
    <row r="77" spans="1:13" x14ac:dyDescent="0.2"/>
    <row r="78" spans="1:13" x14ac:dyDescent="0.2"/>
    <row r="79" spans="1:13" x14ac:dyDescent="0.2"/>
    <row r="80" spans="1:1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sheetProtection selectLockedCells="1"/>
  <protectedRanges>
    <protectedRange sqref="F58 F62" name="Range4" securityDescriptor="O:WDG:WDD:(A;;CC;;;WD)"/>
    <protectedRange sqref="F57" name="Range3" securityDescriptor="O:WDG:WDD:(A;;CC;;;WD)"/>
  </protectedRanges>
  <mergeCells count="8">
    <mergeCell ref="A31:H32"/>
    <mergeCell ref="A5:H5"/>
    <mergeCell ref="A20:H20"/>
    <mergeCell ref="A21:H21"/>
    <mergeCell ref="A19:B19"/>
    <mergeCell ref="G8:H8"/>
    <mergeCell ref="G12:H12"/>
    <mergeCell ref="A23:H23"/>
  </mergeCells>
  <dataValidations count="1">
    <dataValidation type="decimal" operator="greaterThan" allowBlank="1" showErrorMessage="1" errorTitle="Error" error="This value must be greater then 0.  Please re-enter your property assessment value." sqref="G45:G46 E33:E35 G33:G35 E45:E46 G27:G29 E27:E29 G57:G62" xr:uid="{00000000-0002-0000-0000-000000000000}">
      <formula1>0</formula1>
    </dataValidation>
  </dataValidation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2054 Tax Impact Calculator</vt:lpstr>
      <vt:lpstr>'2054 Tax Impact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Watson</dc:creator>
  <cp:lastModifiedBy>Jenn Sandney</cp:lastModifiedBy>
  <dcterms:created xsi:type="dcterms:W3CDTF">2016-04-26T14:56:35Z</dcterms:created>
  <dcterms:modified xsi:type="dcterms:W3CDTF">2025-03-20T17:14:50Z</dcterms:modified>
</cp:coreProperties>
</file>